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BS" sheetId="1" r:id="rId1"/>
    <sheet name="IS " sheetId="2" r:id="rId2"/>
    <sheet name="Equity" sheetId="3" r:id="rId3"/>
    <sheet name="CF" sheetId="4" r:id="rId4"/>
  </sheets>
  <definedNames>
    <definedName name="_xlnm.Print_Titles" localSheetId="3">'CF'!$1:$6</definedName>
  </definedNames>
  <calcPr fullCalcOnLoad="1"/>
</workbook>
</file>

<file path=xl/sharedStrings.xml><?xml version="1.0" encoding="utf-8"?>
<sst xmlns="http://schemas.openxmlformats.org/spreadsheetml/2006/main" count="173" uniqueCount="135">
  <si>
    <t>Condensed consolidated income statements</t>
  </si>
  <si>
    <t>RM'000</t>
  </si>
  <si>
    <t>Revenue</t>
  </si>
  <si>
    <t>Operating profit</t>
  </si>
  <si>
    <t>Profit before taxation</t>
  </si>
  <si>
    <t>Profit after taxation</t>
  </si>
  <si>
    <t>Net profit for the period</t>
  </si>
  <si>
    <t>Basic earnings per ordinary share (sen)</t>
  </si>
  <si>
    <t>Diluted earnings per ordinary share (sen)</t>
  </si>
  <si>
    <t>Net current assets</t>
  </si>
  <si>
    <t>Borrowings</t>
  </si>
  <si>
    <t>Trade and other payables</t>
  </si>
  <si>
    <t>Current liabilities</t>
  </si>
  <si>
    <t>Trade and other receivables</t>
  </si>
  <si>
    <t>Inventories</t>
  </si>
  <si>
    <t>Current assets</t>
  </si>
  <si>
    <t>Property, plant and equipment</t>
  </si>
  <si>
    <t>Financed by:</t>
  </si>
  <si>
    <t>Capital and reserves</t>
  </si>
  <si>
    <t>Share capital</t>
  </si>
  <si>
    <t>Minority shareholders' interests</t>
  </si>
  <si>
    <t>Long term and deferred liabilities</t>
  </si>
  <si>
    <t>Deferred taxation</t>
  </si>
  <si>
    <t>Retained profits</t>
  </si>
  <si>
    <t>Share premium</t>
  </si>
  <si>
    <t>Reserve on consolidation</t>
  </si>
  <si>
    <t>Other investment</t>
  </si>
  <si>
    <t>Cost of sales</t>
  </si>
  <si>
    <t>Gross Profit</t>
  </si>
  <si>
    <t>Distribution costs</t>
  </si>
  <si>
    <t>Administrative expenses</t>
  </si>
  <si>
    <t>Other operating income</t>
  </si>
  <si>
    <t>Investment income</t>
  </si>
  <si>
    <t>Shareholders' funds</t>
  </si>
  <si>
    <t>recognised during the period</t>
  </si>
  <si>
    <t>Investment in an associate</t>
  </si>
  <si>
    <t>Other receivables</t>
  </si>
  <si>
    <t>Timber concession</t>
  </si>
  <si>
    <t>Interest expenses</t>
  </si>
  <si>
    <t xml:space="preserve">Minority interests </t>
  </si>
  <si>
    <t>Deposits, cash and bank balances</t>
  </si>
  <si>
    <t>Provision for taxation</t>
  </si>
  <si>
    <t>Provision for retirement benefits</t>
  </si>
  <si>
    <t>Other operating expenses</t>
  </si>
  <si>
    <t>Company No: 419232-K</t>
  </si>
  <si>
    <t xml:space="preserve">TA ANN HOLDINGS BERHAD </t>
  </si>
  <si>
    <t>(Incorporated in Malaysia)</t>
  </si>
  <si>
    <t>Tax expense</t>
  </si>
  <si>
    <t>Deferred tax assets</t>
  </si>
  <si>
    <t>Net tangible assets per share (RM)</t>
  </si>
  <si>
    <t>31 December 2003</t>
  </si>
  <si>
    <t>Land held for development</t>
  </si>
  <si>
    <t>TA ANN HOLDINGS BERHAD</t>
  </si>
  <si>
    <t>Condensed consolidated statement of changes in equity</t>
  </si>
  <si>
    <t>Non-distributable</t>
  </si>
  <si>
    <t>Distributable</t>
  </si>
  <si>
    <t>Share</t>
  </si>
  <si>
    <t xml:space="preserve">Retained </t>
  </si>
  <si>
    <t>Total</t>
  </si>
  <si>
    <t>Condensed consolidated cash flow statement</t>
  </si>
  <si>
    <t>31 December 2001</t>
  </si>
  <si>
    <t>Cash flows from operating activities</t>
  </si>
  <si>
    <t xml:space="preserve">Profit before taxation </t>
  </si>
  <si>
    <t>Adjustments for:</t>
  </si>
  <si>
    <t>Amortisation of plantation development expenditure</t>
  </si>
  <si>
    <t>Depreciation</t>
  </si>
  <si>
    <t>Interest income</t>
  </si>
  <si>
    <t>Dividend income</t>
  </si>
  <si>
    <t>Operating profit before working capital changes</t>
  </si>
  <si>
    <t>(Increase)/Decrease in working capital:</t>
  </si>
  <si>
    <t>Cash generated from operations</t>
  </si>
  <si>
    <t>Interest paid</t>
  </si>
  <si>
    <t>Income tax paid</t>
  </si>
  <si>
    <t>Cash flows from investing activities</t>
  </si>
  <si>
    <t>Purchase of property, plant and equipment</t>
  </si>
  <si>
    <t>Payment of land premium</t>
  </si>
  <si>
    <t>Proceeds from disposal of property, plant and equipment</t>
  </si>
  <si>
    <t>Plantation development expenditure incurred</t>
  </si>
  <si>
    <t>Interest received</t>
  </si>
  <si>
    <t>Dividends received</t>
  </si>
  <si>
    <t>Cash flows from financing activities</t>
  </si>
  <si>
    <t>Dividends paid</t>
  </si>
  <si>
    <t>Repayment of hire purchase loans and deposits</t>
  </si>
  <si>
    <t>Hire purchase interest paid</t>
  </si>
  <si>
    <t>Issuance of shares</t>
  </si>
  <si>
    <t>-ESOS</t>
  </si>
  <si>
    <t>-Bonus issue</t>
  </si>
  <si>
    <t>-Acquisition of subsidiary</t>
  </si>
  <si>
    <t>Net cash generated from operating activities</t>
  </si>
  <si>
    <t>Net cash used in investing activities</t>
  </si>
  <si>
    <t>The notes set out on pages 5 to 10 form an integral part of, and, should be read in conjunction with, this interim financial report.</t>
  </si>
  <si>
    <t>Share of loss of an associate</t>
  </si>
  <si>
    <t>At 1 January 2004</t>
  </si>
  <si>
    <t>Issuance of shares under ESOS</t>
  </si>
  <si>
    <t>MASB 25 and MASB 29 adjustments</t>
  </si>
  <si>
    <t>Cash and cash equivalents at 1 January</t>
  </si>
  <si>
    <t>Retirement benefits</t>
  </si>
  <si>
    <t>Acquisition of subsidiary, net of cash</t>
  </si>
  <si>
    <t>(Gain)/loss on disposal of property, plant and equipment</t>
  </si>
  <si>
    <t>Property, plant and equipment written off</t>
  </si>
  <si>
    <t>Gain on disposal of investment in an associate</t>
  </si>
  <si>
    <t>Property development expenditure</t>
  </si>
  <si>
    <t>Bad debt written off</t>
  </si>
  <si>
    <t>Net drawndown from and repayments of short-term loans</t>
  </si>
  <si>
    <t>Net cash used in financing activities</t>
  </si>
  <si>
    <t>Net increase/(decrease) in cash and cash equivalents</t>
  </si>
  <si>
    <t>Current Quarter</t>
  </si>
  <si>
    <t>Cumulative Quarter</t>
  </si>
  <si>
    <t>Current Year</t>
  </si>
  <si>
    <t>Preceding Year</t>
  </si>
  <si>
    <t xml:space="preserve">Corresponding </t>
  </si>
  <si>
    <t>Period</t>
  </si>
  <si>
    <t>Quarter Ended</t>
  </si>
  <si>
    <t>As previously reported</t>
  </si>
  <si>
    <t>Restated balance at 1 January 2003</t>
  </si>
  <si>
    <t>For the period ended 30 June 2004</t>
  </si>
  <si>
    <t>30 June</t>
  </si>
  <si>
    <t>At 30 June 2004</t>
  </si>
  <si>
    <t>Dividends</t>
  </si>
  <si>
    <t>Restated balance at 30 June 2003</t>
  </si>
  <si>
    <t>30 June 2004</t>
  </si>
  <si>
    <t>Amortisation of timber concession</t>
  </si>
  <si>
    <t>Cash and cash equivalents at 30 June</t>
  </si>
  <si>
    <t>Proceeds from issuance of shares under ESOS</t>
  </si>
  <si>
    <t>Tax refunded</t>
  </si>
  <si>
    <t>Condensed consolidated balance sheet at 30 June 2004</t>
  </si>
  <si>
    <t>to 30 June 2004</t>
  </si>
  <si>
    <t>to 30 June 2003</t>
  </si>
  <si>
    <t>1 January 2004</t>
  </si>
  <si>
    <t>1 January 2003</t>
  </si>
  <si>
    <t>Proceeds from disposal of an associate</t>
  </si>
  <si>
    <t>To Date</t>
  </si>
  <si>
    <t>Profits</t>
  </si>
  <si>
    <t>Premium</t>
  </si>
  <si>
    <t>Capital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</si>
</sst>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"/>
    <numFmt numFmtId="173" formatCode="0.0000"/>
    <numFmt numFmtId="174" formatCode="0.00000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41" fontId="2" fillId="0" borderId="12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43" fontId="2" fillId="0" borderId="15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15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 wrapText="1"/>
    </xf>
    <xf numFmtId="0" fontId="1" fillId="0" borderId="0" xfId="0" applyFont="1" applyBorder="1" applyAlignment="1" quotePrefix="1">
      <alignment horizontal="righ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/>
    </xf>
    <xf numFmtId="41" fontId="1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15" fontId="1" fillId="0" borderId="0" xfId="0" applyNumberFormat="1" applyFont="1" applyAlignment="1">
      <alignment horizontal="right"/>
    </xf>
    <xf numFmtId="15" fontId="1" fillId="0" borderId="0" xfId="0" applyNumberFormat="1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workbookViewId="0" topLeftCell="A1">
      <selection activeCell="E58" sqref="E58"/>
    </sheetView>
  </sheetViews>
  <sheetFormatPr defaultColWidth="9.140625" defaultRowHeight="12.75"/>
  <cols>
    <col min="1" max="1" width="2.8515625" style="4" customWidth="1"/>
    <col min="2" max="2" width="34.140625" style="2" customWidth="1"/>
    <col min="3" max="3" width="10.00390625" style="2" customWidth="1"/>
    <col min="4" max="4" width="3.00390625" style="2" customWidth="1"/>
    <col min="5" max="5" width="15.421875" style="2" customWidth="1"/>
    <col min="6" max="6" width="7.140625" style="2" customWidth="1"/>
    <col min="7" max="7" width="13.7109375" style="2" customWidth="1"/>
    <col min="8" max="16384" width="9.140625" style="2" customWidth="1"/>
  </cols>
  <sheetData>
    <row r="2" ht="12.75">
      <c r="A2" s="1" t="s">
        <v>44</v>
      </c>
    </row>
    <row r="4" ht="12.75">
      <c r="A4" s="1" t="s">
        <v>45</v>
      </c>
    </row>
    <row r="5" s="3" customFormat="1" ht="12.75">
      <c r="A5" s="1" t="s">
        <v>46</v>
      </c>
    </row>
    <row r="7" ht="12.75">
      <c r="A7" s="1" t="s">
        <v>125</v>
      </c>
    </row>
    <row r="8" spans="1:8" ht="5.25" customHeight="1">
      <c r="A8" s="5"/>
      <c r="B8" s="6"/>
      <c r="C8" s="6"/>
      <c r="D8" s="6"/>
      <c r="E8" s="6"/>
      <c r="F8" s="6"/>
      <c r="G8" s="6"/>
      <c r="H8" s="7"/>
    </row>
    <row r="9" spans="5:7" ht="12.75">
      <c r="E9" s="59" t="s">
        <v>120</v>
      </c>
      <c r="F9" s="8"/>
      <c r="G9" s="59" t="s">
        <v>50</v>
      </c>
    </row>
    <row r="10" spans="1:7" ht="13.5" thickBot="1">
      <c r="A10" s="9"/>
      <c r="B10" s="10"/>
      <c r="C10" s="11"/>
      <c r="D10" s="10"/>
      <c r="E10" s="12" t="s">
        <v>1</v>
      </c>
      <c r="F10" s="12"/>
      <c r="G10" s="12" t="s">
        <v>1</v>
      </c>
    </row>
    <row r="11" ht="15" customHeight="1">
      <c r="G11" s="13"/>
    </row>
    <row r="12" spans="1:7" ht="12.75">
      <c r="A12" s="1" t="s">
        <v>16</v>
      </c>
      <c r="B12" s="3"/>
      <c r="C12" s="13"/>
      <c r="D12" s="3"/>
      <c r="E12" s="14">
        <f>206160+73558</f>
        <v>279718</v>
      </c>
      <c r="F12" s="14"/>
      <c r="G12" s="14">
        <v>264331</v>
      </c>
    </row>
    <row r="13" spans="1:7" ht="12.75">
      <c r="A13" s="1" t="s">
        <v>51</v>
      </c>
      <c r="B13" s="3"/>
      <c r="C13" s="13"/>
      <c r="D13" s="3"/>
      <c r="E13" s="14">
        <v>17017</v>
      </c>
      <c r="F13" s="14"/>
      <c r="G13" s="14">
        <v>16962</v>
      </c>
    </row>
    <row r="14" spans="1:7" ht="12.75">
      <c r="A14" s="1" t="s">
        <v>35</v>
      </c>
      <c r="B14" s="3"/>
      <c r="C14" s="3"/>
      <c r="D14" s="3"/>
      <c r="E14" s="14">
        <v>0</v>
      </c>
      <c r="F14" s="14"/>
      <c r="G14" s="14">
        <v>262</v>
      </c>
    </row>
    <row r="15" spans="1:7" ht="12.75">
      <c r="A15" s="15" t="s">
        <v>26</v>
      </c>
      <c r="B15" s="16"/>
      <c r="C15" s="16"/>
      <c r="D15" s="16"/>
      <c r="E15" s="17">
        <v>3117</v>
      </c>
      <c r="F15" s="17"/>
      <c r="G15" s="17">
        <v>3117</v>
      </c>
    </row>
    <row r="16" spans="1:7" ht="12.75">
      <c r="A16" s="15" t="s">
        <v>36</v>
      </c>
      <c r="B16" s="16"/>
      <c r="C16" s="16"/>
      <c r="D16" s="16"/>
      <c r="E16" s="17">
        <v>17485</v>
      </c>
      <c r="F16" s="17"/>
      <c r="G16" s="17">
        <v>18896</v>
      </c>
    </row>
    <row r="17" spans="1:7" ht="12.75">
      <c r="A17" s="15" t="s">
        <v>48</v>
      </c>
      <c r="B17" s="16"/>
      <c r="C17" s="16"/>
      <c r="D17" s="16"/>
      <c r="E17" s="17">
        <v>8238</v>
      </c>
      <c r="F17" s="17"/>
      <c r="G17" s="17">
        <v>11563</v>
      </c>
    </row>
    <row r="18" spans="1:7" ht="12.75">
      <c r="A18" s="18" t="s">
        <v>37</v>
      </c>
      <c r="B18" s="19"/>
      <c r="C18" s="19"/>
      <c r="D18" s="19"/>
      <c r="E18" s="20">
        <v>77500</v>
      </c>
      <c r="F18" s="20"/>
      <c r="G18" s="20">
        <v>80600</v>
      </c>
    </row>
    <row r="19" spans="5:7" ht="21.75" customHeight="1">
      <c r="E19" s="14">
        <f>SUM(E12:E18)</f>
        <v>403075</v>
      </c>
      <c r="F19" s="14"/>
      <c r="G19" s="14">
        <f>SUM(G12:G18)</f>
        <v>395731</v>
      </c>
    </row>
    <row r="20" spans="5:7" ht="12.75">
      <c r="E20" s="14"/>
      <c r="F20" s="14"/>
      <c r="G20" s="14"/>
    </row>
    <row r="21" spans="1:7" ht="12.75">
      <c r="A21" s="1" t="s">
        <v>15</v>
      </c>
      <c r="E21" s="21"/>
      <c r="F21" s="22"/>
      <c r="G21" s="23"/>
    </row>
    <row r="22" spans="2:7" ht="12.75">
      <c r="B22" s="2" t="s">
        <v>14</v>
      </c>
      <c r="E22" s="24">
        <v>44587</v>
      </c>
      <c r="F22" s="22"/>
      <c r="G22" s="22">
        <v>41496</v>
      </c>
    </row>
    <row r="23" spans="2:7" ht="12.75">
      <c r="B23" s="2" t="s">
        <v>13</v>
      </c>
      <c r="E23" s="24">
        <f>34357+9715+449+7262</f>
        <v>51783</v>
      </c>
      <c r="F23" s="22"/>
      <c r="G23" s="22">
        <f>52061+1532</f>
        <v>53593</v>
      </c>
    </row>
    <row r="24" spans="1:7" ht="12.75">
      <c r="A24" s="5"/>
      <c r="B24" s="6" t="s">
        <v>40</v>
      </c>
      <c r="C24" s="6"/>
      <c r="D24" s="6"/>
      <c r="E24" s="25">
        <f>93982+17123</f>
        <v>111105</v>
      </c>
      <c r="F24" s="22"/>
      <c r="G24" s="26">
        <v>76458</v>
      </c>
    </row>
    <row r="25" spans="1:7" ht="21.75" customHeight="1">
      <c r="A25" s="27"/>
      <c r="B25" s="28"/>
      <c r="C25" s="28"/>
      <c r="D25" s="28"/>
      <c r="E25" s="29">
        <f>+E22+E23+E24</f>
        <v>207475</v>
      </c>
      <c r="F25" s="30"/>
      <c r="G25" s="30">
        <f>+G22+G23+G24</f>
        <v>171547</v>
      </c>
    </row>
    <row r="26" spans="5:7" ht="12.75">
      <c r="E26" s="24"/>
      <c r="F26" s="22"/>
      <c r="G26" s="22"/>
    </row>
    <row r="27" spans="1:7" ht="12.75">
      <c r="A27" s="1" t="s">
        <v>12</v>
      </c>
      <c r="E27" s="24"/>
      <c r="F27" s="22"/>
      <c r="G27" s="22"/>
    </row>
    <row r="28" spans="2:7" ht="12.75">
      <c r="B28" s="2" t="s">
        <v>11</v>
      </c>
      <c r="E28" s="24">
        <f>44191+8637+18</f>
        <v>52846</v>
      </c>
      <c r="F28" s="22"/>
      <c r="G28" s="22">
        <v>46043</v>
      </c>
    </row>
    <row r="29" spans="2:7" ht="12.75">
      <c r="B29" s="2" t="s">
        <v>10</v>
      </c>
      <c r="E29" s="24">
        <f>16242+7616+14597</f>
        <v>38455</v>
      </c>
      <c r="F29" s="22"/>
      <c r="G29" s="22">
        <v>46496</v>
      </c>
    </row>
    <row r="30" spans="1:7" ht="12.75">
      <c r="A30" s="5"/>
      <c r="B30" s="6" t="s">
        <v>41</v>
      </c>
      <c r="C30" s="6"/>
      <c r="D30" s="6"/>
      <c r="E30" s="25">
        <v>8153</v>
      </c>
      <c r="F30" s="22"/>
      <c r="G30" s="26">
        <v>2248</v>
      </c>
    </row>
    <row r="31" spans="5:7" ht="21.75" customHeight="1">
      <c r="E31" s="29">
        <f>SUM(E28:E30)</f>
        <v>99454</v>
      </c>
      <c r="F31" s="30"/>
      <c r="G31" s="30">
        <f>SUM(G28:G30)</f>
        <v>94787</v>
      </c>
    </row>
    <row r="32" spans="5:7" ht="12.75">
      <c r="E32" s="14"/>
      <c r="F32" s="14"/>
      <c r="G32" s="14"/>
    </row>
    <row r="33" spans="1:7" ht="12.75">
      <c r="A33" s="18" t="s">
        <v>9</v>
      </c>
      <c r="B33" s="6"/>
      <c r="C33" s="6"/>
      <c r="D33" s="6"/>
      <c r="E33" s="20">
        <f>+E25-E31</f>
        <v>108021</v>
      </c>
      <c r="F33" s="20"/>
      <c r="G33" s="20">
        <f>+G25-G31</f>
        <v>76760</v>
      </c>
    </row>
    <row r="34" spans="5:7" ht="12.75">
      <c r="E34" s="14"/>
      <c r="F34" s="14"/>
      <c r="G34" s="14"/>
    </row>
    <row r="35" spans="1:7" ht="13.5" thickBot="1">
      <c r="A35" s="9"/>
      <c r="B35" s="10"/>
      <c r="C35" s="10"/>
      <c r="D35" s="10"/>
      <c r="E35" s="31">
        <f>+E19+E33</f>
        <v>511096</v>
      </c>
      <c r="F35" s="31"/>
      <c r="G35" s="31">
        <f>+G19+G33</f>
        <v>472491</v>
      </c>
    </row>
    <row r="37" ht="12.75">
      <c r="A37" s="1" t="s">
        <v>17</v>
      </c>
    </row>
    <row r="38" ht="7.5" customHeight="1">
      <c r="A38" s="1"/>
    </row>
    <row r="39" ht="12.75">
      <c r="A39" s="1" t="s">
        <v>18</v>
      </c>
    </row>
    <row r="40" ht="6.75" customHeight="1">
      <c r="A40" s="1"/>
    </row>
    <row r="41" spans="2:7" ht="12.75">
      <c r="B41" s="2" t="s">
        <v>19</v>
      </c>
      <c r="E41" s="14">
        <v>172701</v>
      </c>
      <c r="F41" s="14"/>
      <c r="G41" s="14">
        <v>170169</v>
      </c>
    </row>
    <row r="42" spans="2:7" ht="12.75">
      <c r="B42" s="2" t="s">
        <v>24</v>
      </c>
      <c r="E42" s="14">
        <v>62929</v>
      </c>
      <c r="F42" s="14"/>
      <c r="G42" s="14">
        <v>57430</v>
      </c>
    </row>
    <row r="43" spans="1:7" ht="12.75">
      <c r="A43" s="5"/>
      <c r="B43" s="6" t="s">
        <v>23</v>
      </c>
      <c r="C43" s="6"/>
      <c r="D43" s="6"/>
      <c r="E43" s="20">
        <f>201909+36800</f>
        <v>238709</v>
      </c>
      <c r="F43" s="20"/>
      <c r="G43" s="20">
        <v>201909</v>
      </c>
    </row>
    <row r="44" spans="1:7" ht="21.75" customHeight="1">
      <c r="A44" s="1" t="s">
        <v>33</v>
      </c>
      <c r="E44" s="14">
        <f>SUM(E41:E43)</f>
        <v>474339</v>
      </c>
      <c r="F44" s="14"/>
      <c r="G44" s="14">
        <f>SUM(G41:G43)</f>
        <v>429508</v>
      </c>
    </row>
    <row r="45" spans="5:7" ht="12.75">
      <c r="E45" s="14"/>
      <c r="F45" s="14"/>
      <c r="G45" s="14"/>
    </row>
    <row r="46" spans="1:7" ht="12.75">
      <c r="A46" s="3" t="s">
        <v>25</v>
      </c>
      <c r="E46" s="14">
        <v>4386</v>
      </c>
      <c r="F46" s="14"/>
      <c r="G46" s="14">
        <v>5848</v>
      </c>
    </row>
    <row r="47" spans="5:7" ht="12.75">
      <c r="E47" s="14"/>
      <c r="F47" s="14"/>
      <c r="G47" s="14"/>
    </row>
    <row r="48" spans="1:7" ht="12.75">
      <c r="A48" s="1" t="s">
        <v>20</v>
      </c>
      <c r="E48" s="14">
        <v>1196</v>
      </c>
      <c r="F48" s="14"/>
      <c r="G48" s="14">
        <v>1153</v>
      </c>
    </row>
    <row r="49" spans="5:7" ht="12.75">
      <c r="E49" s="14"/>
      <c r="F49" s="14"/>
      <c r="G49" s="14"/>
    </row>
    <row r="50" spans="1:7" ht="12.75">
      <c r="A50" s="1" t="s">
        <v>21</v>
      </c>
      <c r="E50" s="14"/>
      <c r="F50" s="14"/>
      <c r="G50" s="14"/>
    </row>
    <row r="51" spans="1:7" ht="12.75">
      <c r="A51" s="1"/>
      <c r="E51" s="20"/>
      <c r="F51" s="14"/>
      <c r="G51" s="20"/>
    </row>
    <row r="52" spans="2:7" ht="12.75">
      <c r="B52" s="2" t="s">
        <v>22</v>
      </c>
      <c r="E52" s="22">
        <v>24948</v>
      </c>
      <c r="F52" s="17"/>
      <c r="G52" s="22">
        <v>25865</v>
      </c>
    </row>
    <row r="53" spans="2:7" ht="12.75">
      <c r="B53" s="2" t="s">
        <v>10</v>
      </c>
      <c r="E53" s="22">
        <v>4246</v>
      </c>
      <c r="F53" s="17"/>
      <c r="G53" s="22">
        <v>8770</v>
      </c>
    </row>
    <row r="54" spans="2:7" ht="12.75">
      <c r="B54" s="2" t="s">
        <v>42</v>
      </c>
      <c r="E54" s="22">
        <v>1981</v>
      </c>
      <c r="F54" s="17"/>
      <c r="G54" s="22">
        <v>1347</v>
      </c>
    </row>
    <row r="55" spans="1:7" ht="21.75" customHeight="1">
      <c r="A55" s="27"/>
      <c r="B55" s="28"/>
      <c r="C55" s="28"/>
      <c r="D55" s="28"/>
      <c r="E55" s="30">
        <f>SUM(E52:E54)</f>
        <v>31175</v>
      </c>
      <c r="F55" s="32"/>
      <c r="G55" s="30">
        <f>SUM(G52:G54)</f>
        <v>35982</v>
      </c>
    </row>
    <row r="56" spans="1:7" ht="21.75" customHeight="1" thickBot="1">
      <c r="A56" s="33"/>
      <c r="B56" s="34"/>
      <c r="C56" s="34"/>
      <c r="D56" s="34"/>
      <c r="E56" s="35">
        <f>+E44+E48+E55+E46</f>
        <v>511096</v>
      </c>
      <c r="F56" s="35"/>
      <c r="G56" s="35">
        <f>+G44+G48+G55+G46</f>
        <v>472491</v>
      </c>
    </row>
    <row r="57" ht="8.25" customHeight="1"/>
    <row r="58" spans="1:7" ht="17.25" customHeight="1">
      <c r="A58" s="1" t="s">
        <v>49</v>
      </c>
      <c r="E58" s="45">
        <v>2.32</v>
      </c>
      <c r="G58" s="49">
        <v>2.08</v>
      </c>
    </row>
    <row r="59" ht="14.25" customHeight="1"/>
    <row r="60" ht="15.75" customHeight="1"/>
    <row r="61" ht="15.75" customHeight="1"/>
    <row r="62" ht="18" customHeight="1"/>
    <row r="63" spans="1:7" ht="26.25" customHeight="1">
      <c r="A63" s="65" t="s">
        <v>90</v>
      </c>
      <c r="B63" s="66"/>
      <c r="C63" s="66"/>
      <c r="D63" s="66"/>
      <c r="E63" s="66"/>
      <c r="F63" s="66"/>
      <c r="G63" s="66"/>
    </row>
    <row r="64" ht="9.75" customHeight="1"/>
  </sheetData>
  <mergeCells count="1">
    <mergeCell ref="A63:G63"/>
  </mergeCells>
  <printOptions horizontalCentered="1" verticalCentered="1"/>
  <pageMargins left="0.75" right="0.75" top="0.15" bottom="0" header="0.15" footer="0"/>
  <pageSetup horizontalDpi="600" verticalDpi="6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1">
      <selection activeCell="C1" sqref="C1"/>
    </sheetView>
  </sheetViews>
  <sheetFormatPr defaultColWidth="9.140625" defaultRowHeight="12.75"/>
  <cols>
    <col min="1" max="1" width="1.8515625" style="4" customWidth="1"/>
    <col min="2" max="2" width="31.57421875" style="4" customWidth="1"/>
    <col min="3" max="3" width="13.7109375" style="2" customWidth="1"/>
    <col min="4" max="4" width="14.8515625" style="2" customWidth="1"/>
    <col min="5" max="6" width="13.7109375" style="2" customWidth="1"/>
    <col min="7" max="16384" width="9.140625" style="2" customWidth="1"/>
  </cols>
  <sheetData>
    <row r="2" spans="1:2" ht="12.75">
      <c r="A2" s="1" t="s">
        <v>44</v>
      </c>
      <c r="B2" s="2"/>
    </row>
    <row r="4" ht="12.75">
      <c r="A4" s="1" t="s">
        <v>45</v>
      </c>
    </row>
    <row r="5" s="3" customFormat="1" ht="12.75">
      <c r="A5" s="1" t="s">
        <v>46</v>
      </c>
    </row>
    <row r="6" s="3" customFormat="1" ht="12.75">
      <c r="A6" s="1"/>
    </row>
    <row r="7" spans="1:2" s="37" customFormat="1" ht="19.5" customHeight="1">
      <c r="A7" s="36" t="s">
        <v>0</v>
      </c>
      <c r="B7" s="36"/>
    </row>
    <row r="8" ht="12.75">
      <c r="A8" s="1" t="s">
        <v>115</v>
      </c>
    </row>
    <row r="10" spans="1:6" s="3" customFormat="1" ht="12.75">
      <c r="A10" s="38"/>
      <c r="B10" s="38"/>
      <c r="C10" s="67" t="s">
        <v>106</v>
      </c>
      <c r="D10" s="67"/>
      <c r="E10" s="67" t="s">
        <v>107</v>
      </c>
      <c r="F10" s="67"/>
    </row>
    <row r="11" spans="1:6" s="3" customFormat="1" ht="12.75">
      <c r="A11" s="15"/>
      <c r="B11" s="15"/>
      <c r="C11" s="60"/>
      <c r="D11" s="60"/>
      <c r="E11" s="60"/>
      <c r="F11" s="60"/>
    </row>
    <row r="12" spans="1:4" s="3" customFormat="1" ht="12.75">
      <c r="A12" s="15"/>
      <c r="B12" s="15"/>
      <c r="D12" s="60" t="s">
        <v>109</v>
      </c>
    </row>
    <row r="13" spans="1:6" s="3" customFormat="1" ht="12.75">
      <c r="A13" s="15"/>
      <c r="B13" s="15"/>
      <c r="C13" s="60" t="s">
        <v>108</v>
      </c>
      <c r="D13" s="60" t="s">
        <v>110</v>
      </c>
      <c r="F13" s="60" t="s">
        <v>109</v>
      </c>
    </row>
    <row r="14" spans="1:6" s="3" customFormat="1" ht="12.75">
      <c r="A14" s="15"/>
      <c r="B14" s="15"/>
      <c r="C14" s="60" t="s">
        <v>112</v>
      </c>
      <c r="D14" s="60" t="s">
        <v>112</v>
      </c>
      <c r="E14" s="60" t="s">
        <v>108</v>
      </c>
      <c r="F14" s="60" t="s">
        <v>110</v>
      </c>
    </row>
    <row r="15" spans="1:6" s="3" customFormat="1" ht="12.75">
      <c r="A15" s="15"/>
      <c r="B15" s="15"/>
      <c r="C15" s="61" t="s">
        <v>116</v>
      </c>
      <c r="D15" s="61" t="s">
        <v>116</v>
      </c>
      <c r="E15" s="60" t="s">
        <v>131</v>
      </c>
      <c r="F15" s="60" t="s">
        <v>111</v>
      </c>
    </row>
    <row r="16" spans="1:6" s="3" customFormat="1" ht="12.75">
      <c r="A16" s="15"/>
      <c r="B16" s="15"/>
      <c r="C16" s="16">
        <v>2004</v>
      </c>
      <c r="D16" s="16">
        <v>2003</v>
      </c>
      <c r="E16" s="16">
        <v>2004</v>
      </c>
      <c r="F16" s="16">
        <v>2003</v>
      </c>
    </row>
    <row r="17" spans="1:6" s="3" customFormat="1" ht="12.75">
      <c r="A17" s="18"/>
      <c r="B17" s="18"/>
      <c r="C17" s="39" t="s">
        <v>1</v>
      </c>
      <c r="D17" s="39" t="s">
        <v>1</v>
      </c>
      <c r="E17" s="39" t="s">
        <v>1</v>
      </c>
      <c r="F17" s="39" t="s">
        <v>1</v>
      </c>
    </row>
    <row r="18" ht="15.75" customHeight="1">
      <c r="F18" s="13"/>
    </row>
    <row r="19" spans="1:6" s="3" customFormat="1" ht="19.5" customHeight="1">
      <c r="A19" s="15" t="s">
        <v>2</v>
      </c>
      <c r="B19" s="15"/>
      <c r="C19" s="17">
        <f>+E19-115248</f>
        <v>124076</v>
      </c>
      <c r="D19" s="17">
        <f>+F19-78199</f>
        <v>87150</v>
      </c>
      <c r="E19" s="17">
        <v>239324</v>
      </c>
      <c r="F19" s="17">
        <v>165349</v>
      </c>
    </row>
    <row r="20" spans="1:6" s="3" customFormat="1" ht="19.5" customHeight="1">
      <c r="A20" s="5" t="s">
        <v>27</v>
      </c>
      <c r="B20" s="5"/>
      <c r="C20" s="20">
        <f>+E20+80955</f>
        <v>-76880</v>
      </c>
      <c r="D20" s="20">
        <f>+F20+55307</f>
        <v>-64142</v>
      </c>
      <c r="E20" s="20">
        <f>-154735-3100</f>
        <v>-157835</v>
      </c>
      <c r="F20" s="20">
        <f>-116602-2847</f>
        <v>-119449</v>
      </c>
    </row>
    <row r="21" spans="1:6" ht="19.5" customHeight="1">
      <c r="A21" s="1" t="s">
        <v>28</v>
      </c>
      <c r="B21" s="1"/>
      <c r="C21" s="14">
        <f>+C19+C20</f>
        <v>47196</v>
      </c>
      <c r="D21" s="14">
        <f>+D19+D20</f>
        <v>23008</v>
      </c>
      <c r="E21" s="14">
        <f>+E19+E20</f>
        <v>81489</v>
      </c>
      <c r="F21" s="14">
        <f>+F19+F20</f>
        <v>45900</v>
      </c>
    </row>
    <row r="22" spans="1:6" ht="19.5" customHeight="1">
      <c r="A22" s="40" t="s">
        <v>31</v>
      </c>
      <c r="B22" s="40"/>
      <c r="C22" s="17">
        <f>+E22-1455</f>
        <v>1020</v>
      </c>
      <c r="D22" s="17">
        <f>+F22-196</f>
        <v>340</v>
      </c>
      <c r="E22" s="17">
        <v>2475</v>
      </c>
      <c r="F22" s="17">
        <v>536</v>
      </c>
    </row>
    <row r="23" spans="1:6" ht="19.5" customHeight="1">
      <c r="A23" s="4" t="s">
        <v>29</v>
      </c>
      <c r="C23" s="17">
        <f>+E23+5555</f>
        <v>-6256</v>
      </c>
      <c r="D23" s="17">
        <f>+F23+2397</f>
        <v>-3150</v>
      </c>
      <c r="E23" s="17">
        <v>-11811</v>
      </c>
      <c r="F23" s="17">
        <v>-5547</v>
      </c>
    </row>
    <row r="24" spans="1:6" ht="19.5" customHeight="1">
      <c r="A24" s="40" t="s">
        <v>30</v>
      </c>
      <c r="B24" s="40"/>
      <c r="C24" s="17">
        <f>+E24+4364</f>
        <v>-5307</v>
      </c>
      <c r="D24" s="17">
        <f>+F24+2596</f>
        <v>-3442</v>
      </c>
      <c r="E24" s="17">
        <v>-9671</v>
      </c>
      <c r="F24" s="17">
        <v>-6038</v>
      </c>
    </row>
    <row r="25" spans="1:6" ht="19.5" customHeight="1">
      <c r="A25" s="5" t="s">
        <v>43</v>
      </c>
      <c r="B25" s="5"/>
      <c r="C25" s="20">
        <f>+E25+404</f>
        <v>-231</v>
      </c>
      <c r="D25" s="20">
        <f>+F25</f>
        <v>0</v>
      </c>
      <c r="E25" s="20">
        <v>-635</v>
      </c>
      <c r="F25" s="20">
        <v>0</v>
      </c>
    </row>
    <row r="26" spans="1:6" s="3" customFormat="1" ht="19.5" customHeight="1">
      <c r="A26" s="1" t="s">
        <v>3</v>
      </c>
      <c r="B26" s="1"/>
      <c r="C26" s="14">
        <f>SUM(C21:C25)</f>
        <v>36422</v>
      </c>
      <c r="D26" s="14">
        <f>SUM(D21:D25)</f>
        <v>16756</v>
      </c>
      <c r="E26" s="14">
        <f>SUM(E21:E25)</f>
        <v>61847</v>
      </c>
      <c r="F26" s="14">
        <f>SUM(F21:F25)</f>
        <v>34851</v>
      </c>
    </row>
    <row r="27" spans="1:6" ht="19.5" customHeight="1">
      <c r="A27" s="4" t="s">
        <v>32</v>
      </c>
      <c r="C27" s="17">
        <f>+E27-517</f>
        <v>606</v>
      </c>
      <c r="D27" s="17">
        <f>+F27-471</f>
        <v>384</v>
      </c>
      <c r="E27" s="17">
        <f>1002+121</f>
        <v>1123</v>
      </c>
      <c r="F27" s="17">
        <v>855</v>
      </c>
    </row>
    <row r="28" spans="1:6" ht="19.5" customHeight="1">
      <c r="A28" s="40" t="s">
        <v>38</v>
      </c>
      <c r="B28" s="40"/>
      <c r="C28" s="17">
        <f>+E28+499</f>
        <v>-416</v>
      </c>
      <c r="D28" s="17">
        <f>+F28+243</f>
        <v>-334</v>
      </c>
      <c r="E28" s="17">
        <v>-915</v>
      </c>
      <c r="F28" s="17">
        <v>-577</v>
      </c>
    </row>
    <row r="29" spans="1:6" ht="19.5" customHeight="1">
      <c r="A29" s="5" t="s">
        <v>91</v>
      </c>
      <c r="B29" s="5"/>
      <c r="C29" s="20">
        <f>+E29</f>
        <v>0</v>
      </c>
      <c r="D29" s="20">
        <f>+F29+127</f>
        <v>-135</v>
      </c>
      <c r="E29" s="20">
        <v>0</v>
      </c>
      <c r="F29" s="20">
        <v>-262</v>
      </c>
    </row>
    <row r="30" spans="1:6" s="3" customFormat="1" ht="19.5" customHeight="1">
      <c r="A30" s="1" t="s">
        <v>4</v>
      </c>
      <c r="B30" s="1"/>
      <c r="C30" s="14">
        <f>SUM(C26:C29)</f>
        <v>36612</v>
      </c>
      <c r="D30" s="14">
        <f>SUM(D26:D29)</f>
        <v>16671</v>
      </c>
      <c r="E30" s="14">
        <f>SUM(E26:E29)</f>
        <v>62055</v>
      </c>
      <c r="F30" s="14">
        <f>SUM(F26:F29)</f>
        <v>34867</v>
      </c>
    </row>
    <row r="31" spans="1:6" ht="19.5" customHeight="1">
      <c r="A31" s="5" t="s">
        <v>47</v>
      </c>
      <c r="B31" s="5"/>
      <c r="C31" s="20">
        <f>+E31+3508</f>
        <v>-10732</v>
      </c>
      <c r="D31" s="20">
        <f>+F31+1834</f>
        <v>-3450</v>
      </c>
      <c r="E31" s="20">
        <v>-14240</v>
      </c>
      <c r="F31" s="20">
        <v>-5284</v>
      </c>
    </row>
    <row r="32" spans="1:6" s="3" customFormat="1" ht="19.5" customHeight="1">
      <c r="A32" s="1" t="s">
        <v>5</v>
      </c>
      <c r="B32" s="1"/>
      <c r="C32" s="14">
        <f>SUM(C30:C31)</f>
        <v>25880</v>
      </c>
      <c r="D32" s="14">
        <f>SUM(D30:D31)</f>
        <v>13221</v>
      </c>
      <c r="E32" s="14">
        <f>SUM(E30:E31)</f>
        <v>47815</v>
      </c>
      <c r="F32" s="14">
        <f>SUM(F30:F31)</f>
        <v>29583</v>
      </c>
    </row>
    <row r="33" spans="1:6" ht="19.5" customHeight="1">
      <c r="A33" s="40" t="s">
        <v>39</v>
      </c>
      <c r="B33" s="40"/>
      <c r="C33" s="17">
        <f>+E33+47</f>
        <v>4</v>
      </c>
      <c r="D33" s="17">
        <f>+F33+76</f>
        <v>-37</v>
      </c>
      <c r="E33" s="17">
        <v>-43</v>
      </c>
      <c r="F33" s="17">
        <v>-113</v>
      </c>
    </row>
    <row r="34" spans="1:6" ht="19.5" customHeight="1">
      <c r="A34" s="40" t="s">
        <v>25</v>
      </c>
      <c r="B34" s="40"/>
      <c r="C34" s="17">
        <f>+E34-731</f>
        <v>731</v>
      </c>
      <c r="D34" s="17">
        <f>+F34-541</f>
        <v>540</v>
      </c>
      <c r="E34" s="17">
        <v>1462</v>
      </c>
      <c r="F34" s="17">
        <v>1081</v>
      </c>
    </row>
    <row r="35" spans="1:6" ht="19.5" customHeight="1">
      <c r="A35" s="40"/>
      <c r="B35" s="40" t="s">
        <v>34</v>
      </c>
      <c r="C35" s="17"/>
      <c r="D35" s="17"/>
      <c r="E35" s="17"/>
      <c r="F35" s="17"/>
    </row>
    <row r="36" spans="1:6" s="3" customFormat="1" ht="19.5" customHeight="1" thickBot="1">
      <c r="A36" s="41" t="s">
        <v>6</v>
      </c>
      <c r="B36" s="41"/>
      <c r="C36" s="42">
        <f>SUM(C32:C35)</f>
        <v>26615</v>
      </c>
      <c r="D36" s="42">
        <f>SUM(D32:D35)</f>
        <v>13724</v>
      </c>
      <c r="E36" s="42">
        <f>SUM(E32:E35)</f>
        <v>49234</v>
      </c>
      <c r="F36" s="42">
        <f>SUM(F32:F35)</f>
        <v>30551</v>
      </c>
    </row>
    <row r="37" spans="3:6" ht="19.5" customHeight="1" thickTop="1">
      <c r="C37" s="14"/>
      <c r="D37" s="14"/>
      <c r="E37" s="14"/>
      <c r="F37" s="57"/>
    </row>
    <row r="38" spans="1:6" ht="19.5" customHeight="1" thickBot="1">
      <c r="A38" s="43" t="s">
        <v>7</v>
      </c>
      <c r="B38" s="43"/>
      <c r="C38" s="44">
        <v>15.43</v>
      </c>
      <c r="D38" s="44">
        <v>8.17</v>
      </c>
      <c r="E38" s="44">
        <v>28.68</v>
      </c>
      <c r="F38" s="44">
        <v>18.18</v>
      </c>
    </row>
    <row r="39" spans="1:6" ht="19.5" customHeight="1" thickTop="1">
      <c r="A39" s="40"/>
      <c r="B39" s="40"/>
      <c r="C39" s="45"/>
      <c r="D39" s="45"/>
      <c r="E39" s="45"/>
      <c r="F39" s="45"/>
    </row>
    <row r="40" spans="1:6" ht="19.5" customHeight="1" thickBot="1">
      <c r="A40" s="43" t="s">
        <v>8</v>
      </c>
      <c r="B40" s="43"/>
      <c r="C40" s="44">
        <v>15.19</v>
      </c>
      <c r="D40" s="44">
        <v>8.13</v>
      </c>
      <c r="E40" s="46">
        <v>28.24</v>
      </c>
      <c r="F40" s="44">
        <v>18.1</v>
      </c>
    </row>
    <row r="41" spans="1:6" ht="19.5" customHeight="1" thickTop="1">
      <c r="A41" s="40"/>
      <c r="B41" s="40"/>
      <c r="C41" s="47"/>
      <c r="D41" s="47"/>
      <c r="E41" s="48"/>
      <c r="F41" s="48"/>
    </row>
    <row r="42" spans="1:6" ht="19.5" customHeight="1">
      <c r="A42" s="40"/>
      <c r="B42" s="40"/>
      <c r="C42" s="47"/>
      <c r="D42" s="47"/>
      <c r="E42" s="48"/>
      <c r="F42" s="48"/>
    </row>
    <row r="43" spans="1:6" ht="19.5" customHeight="1">
      <c r="A43" s="40"/>
      <c r="B43" s="40"/>
      <c r="C43" s="47"/>
      <c r="D43" s="47"/>
      <c r="E43" s="48"/>
      <c r="F43" s="48"/>
    </row>
    <row r="44" spans="1:6" ht="19.5" customHeight="1">
      <c r="A44" s="40"/>
      <c r="B44" s="40"/>
      <c r="C44" s="47"/>
      <c r="D44" s="47"/>
      <c r="E44" s="48"/>
      <c r="F44" s="48"/>
    </row>
    <row r="45" spans="1:6" ht="19.5" customHeight="1">
      <c r="A45" s="40"/>
      <c r="B45" s="40"/>
      <c r="C45" s="47"/>
      <c r="D45" s="47"/>
      <c r="E45" s="48"/>
      <c r="F45" s="48"/>
    </row>
    <row r="46" spans="1:6" ht="19.5" customHeight="1">
      <c r="A46" s="40"/>
      <c r="B46" s="40"/>
      <c r="C46" s="47"/>
      <c r="D46" s="47"/>
      <c r="E46" s="48"/>
      <c r="F46" s="48"/>
    </row>
    <row r="47" spans="1:6" ht="19.5" customHeight="1">
      <c r="A47" s="40"/>
      <c r="B47" s="40"/>
      <c r="C47" s="47"/>
      <c r="D47" s="47"/>
      <c r="E47" s="48"/>
      <c r="F47" s="48"/>
    </row>
    <row r="48" spans="1:6" ht="19.5" customHeight="1">
      <c r="A48" s="40"/>
      <c r="B48" s="40"/>
      <c r="C48" s="47"/>
      <c r="D48" s="47"/>
      <c r="E48" s="48"/>
      <c r="F48" s="48"/>
    </row>
    <row r="50" spans="1:6" ht="24.75" customHeight="1">
      <c r="A50" s="65" t="s">
        <v>90</v>
      </c>
      <c r="B50" s="66"/>
      <c r="C50" s="66"/>
      <c r="D50" s="66"/>
      <c r="E50" s="66"/>
      <c r="F50" s="66"/>
    </row>
  </sheetData>
  <mergeCells count="3">
    <mergeCell ref="A50:F50"/>
    <mergeCell ref="E10:F10"/>
    <mergeCell ref="C10:D10"/>
  </mergeCells>
  <printOptions/>
  <pageMargins left="0.77" right="0.88" top="0.15" bottom="0.19" header="0.15" footer="0.19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9"/>
  <sheetViews>
    <sheetView workbookViewId="0" topLeftCell="A2">
      <selection activeCell="D54" sqref="D54"/>
    </sheetView>
  </sheetViews>
  <sheetFormatPr defaultColWidth="9.140625" defaultRowHeight="12.75"/>
  <cols>
    <col min="1" max="1" width="2.00390625" style="4" customWidth="1"/>
    <col min="2" max="2" width="28.8515625" style="4" customWidth="1"/>
    <col min="3" max="6" width="13.7109375" style="2" customWidth="1"/>
    <col min="7" max="16384" width="9.140625" style="2" customWidth="1"/>
  </cols>
  <sheetData>
    <row r="2" spans="1:2" ht="12.75">
      <c r="A2" s="1" t="s">
        <v>44</v>
      </c>
      <c r="B2" s="2"/>
    </row>
    <row r="4" ht="12.75">
      <c r="A4" s="1" t="s">
        <v>52</v>
      </c>
    </row>
    <row r="6" spans="1:2" ht="12.75">
      <c r="A6" s="1" t="s">
        <v>53</v>
      </c>
      <c r="B6" s="1"/>
    </row>
    <row r="7" spans="1:2" s="3" customFormat="1" ht="12.75">
      <c r="A7" s="3" t="s">
        <v>115</v>
      </c>
      <c r="B7" s="1"/>
    </row>
    <row r="8" spans="1:6" ht="12.75">
      <c r="A8" s="5"/>
      <c r="B8" s="5"/>
      <c r="C8" s="6"/>
      <c r="D8" s="6"/>
      <c r="E8" s="6"/>
      <c r="F8" s="6"/>
    </row>
    <row r="9" spans="1:6" s="3" customFormat="1" ht="25.5" customHeight="1">
      <c r="A9" s="1"/>
      <c r="B9" s="1"/>
      <c r="C9" s="50"/>
      <c r="D9" s="52" t="s">
        <v>54</v>
      </c>
      <c r="E9" s="50" t="s">
        <v>55</v>
      </c>
      <c r="F9" s="53"/>
    </row>
    <row r="10" spans="1:6" s="3" customFormat="1" ht="12.75" customHeight="1">
      <c r="A10" s="1"/>
      <c r="B10" s="1"/>
      <c r="C10" s="51" t="s">
        <v>56</v>
      </c>
      <c r="D10" s="51" t="s">
        <v>56</v>
      </c>
      <c r="E10" s="51" t="s">
        <v>57</v>
      </c>
      <c r="F10" s="51"/>
    </row>
    <row r="11" spans="1:6" s="3" customFormat="1" ht="12.75">
      <c r="A11" s="1"/>
      <c r="B11" s="1"/>
      <c r="C11" s="51" t="s">
        <v>134</v>
      </c>
      <c r="D11" s="51" t="s">
        <v>133</v>
      </c>
      <c r="E11" s="51" t="s">
        <v>132</v>
      </c>
      <c r="F11" s="51" t="s">
        <v>58</v>
      </c>
    </row>
    <row r="12" spans="1:6" s="3" customFormat="1" ht="13.5" thickBot="1">
      <c r="A12" s="54"/>
      <c r="B12" s="54"/>
      <c r="C12" s="12" t="s">
        <v>1</v>
      </c>
      <c r="D12" s="12" t="s">
        <v>1</v>
      </c>
      <c r="E12" s="12" t="s">
        <v>1</v>
      </c>
      <c r="F12" s="12" t="s">
        <v>1</v>
      </c>
    </row>
    <row r="16" spans="1:6" ht="12.75">
      <c r="A16" s="1" t="s">
        <v>92</v>
      </c>
      <c r="C16" s="14">
        <v>170169</v>
      </c>
      <c r="D16" s="14">
        <v>57430</v>
      </c>
      <c r="E16" s="14">
        <v>201909</v>
      </c>
      <c r="F16" s="14">
        <f>SUM(C16:E16)</f>
        <v>429508</v>
      </c>
    </row>
    <row r="17" spans="3:6" ht="12.75">
      <c r="C17" s="14"/>
      <c r="D17" s="14"/>
      <c r="E17" s="14"/>
      <c r="F17" s="14"/>
    </row>
    <row r="18" spans="1:6" ht="12.75">
      <c r="A18" s="4" t="s">
        <v>93</v>
      </c>
      <c r="C18" s="14">
        <f>1238+1294</f>
        <v>2532</v>
      </c>
      <c r="D18" s="14">
        <f>2682+2817</f>
        <v>5499</v>
      </c>
      <c r="E18" s="14">
        <v>0</v>
      </c>
      <c r="F18" s="14">
        <f>SUM(C18:E18)</f>
        <v>8031</v>
      </c>
    </row>
    <row r="19" spans="3:6" ht="12.75">
      <c r="C19" s="14"/>
      <c r="D19" s="14"/>
      <c r="E19" s="14"/>
      <c r="F19" s="14"/>
    </row>
    <row r="20" spans="1:6" ht="12.75">
      <c r="A20" s="4" t="s">
        <v>6</v>
      </c>
      <c r="C20" s="14">
        <v>0</v>
      </c>
      <c r="D20" s="14">
        <v>0</v>
      </c>
      <c r="E20" s="14">
        <v>49234</v>
      </c>
      <c r="F20" s="14">
        <f>SUM(C20:E20)</f>
        <v>49234</v>
      </c>
    </row>
    <row r="21" spans="3:6" ht="12.75">
      <c r="C21" s="14"/>
      <c r="D21" s="14"/>
      <c r="E21" s="14"/>
      <c r="F21" s="14"/>
    </row>
    <row r="22" spans="1:6" ht="12.75">
      <c r="A22" s="4" t="s">
        <v>118</v>
      </c>
      <c r="C22" s="14">
        <v>0</v>
      </c>
      <c r="D22" s="14">
        <v>0</v>
      </c>
      <c r="E22" s="14">
        <v>-12434</v>
      </c>
      <c r="F22" s="14">
        <f>SUM(C22:E22)</f>
        <v>-12434</v>
      </c>
    </row>
    <row r="23" spans="3:6" ht="12.75">
      <c r="C23" s="14"/>
      <c r="D23" s="14"/>
      <c r="E23" s="14"/>
      <c r="F23" s="14"/>
    </row>
    <row r="24" spans="1:6" ht="20.25" customHeight="1" thickBot="1">
      <c r="A24" s="55" t="s">
        <v>117</v>
      </c>
      <c r="B24" s="33"/>
      <c r="C24" s="35">
        <f>SUM(C16:C23)</f>
        <v>172701</v>
      </c>
      <c r="D24" s="35">
        <f>SUM(D16:D23)</f>
        <v>62929</v>
      </c>
      <c r="E24" s="35">
        <f>SUM(E16:E23)</f>
        <v>238709</v>
      </c>
      <c r="F24" s="35">
        <f>SUM(F16:F23)</f>
        <v>474339</v>
      </c>
    </row>
    <row r="25" spans="3:6" ht="12.75">
      <c r="C25" s="14"/>
      <c r="D25" s="14"/>
      <c r="E25" s="14"/>
      <c r="F25" s="14"/>
    </row>
    <row r="26" spans="3:6" ht="12" customHeight="1">
      <c r="C26" s="14"/>
      <c r="D26" s="14"/>
      <c r="E26" s="14"/>
      <c r="F26" s="14"/>
    </row>
    <row r="27" spans="1:6" ht="12.75">
      <c r="A27" s="1" t="s">
        <v>113</v>
      </c>
      <c r="C27" s="14">
        <v>101617</v>
      </c>
      <c r="D27" s="14">
        <v>64472</v>
      </c>
      <c r="E27" s="14">
        <v>137883</v>
      </c>
      <c r="F27" s="14">
        <f>SUM(C27:E27)</f>
        <v>303972</v>
      </c>
    </row>
    <row r="28" spans="1:6" ht="12.75">
      <c r="A28" s="1"/>
      <c r="C28" s="14"/>
      <c r="D28" s="14"/>
      <c r="E28" s="14"/>
      <c r="F28" s="14"/>
    </row>
    <row r="29" spans="1:6" ht="12.75">
      <c r="A29" s="40" t="s">
        <v>94</v>
      </c>
      <c r="B29" s="40"/>
      <c r="C29" s="20">
        <v>0</v>
      </c>
      <c r="D29" s="20">
        <v>0</v>
      </c>
      <c r="E29" s="20">
        <v>7964</v>
      </c>
      <c r="F29" s="20">
        <f>SUM(C29:E29)</f>
        <v>7964</v>
      </c>
    </row>
    <row r="30" spans="1:6" ht="12.75">
      <c r="A30" s="1" t="s">
        <v>114</v>
      </c>
      <c r="B30" s="1"/>
      <c r="C30" s="14">
        <f>SUM(C27:C29)</f>
        <v>101617</v>
      </c>
      <c r="D30" s="14">
        <f>SUM(D27:D29)</f>
        <v>64472</v>
      </c>
      <c r="E30" s="14">
        <f>SUM(E27:E29)</f>
        <v>145847</v>
      </c>
      <c r="F30" s="14">
        <f>SUM(F27:F29)</f>
        <v>311936</v>
      </c>
    </row>
    <row r="31" spans="3:6" ht="12.75">
      <c r="C31" s="14"/>
      <c r="D31" s="14"/>
      <c r="E31" s="14"/>
      <c r="F31" s="14"/>
    </row>
    <row r="32" spans="1:6" ht="12.75">
      <c r="A32" s="4" t="s">
        <v>84</v>
      </c>
      <c r="B32" s="40"/>
      <c r="F32" s="14"/>
    </row>
    <row r="33" spans="2:6" ht="12.75">
      <c r="B33" s="58" t="s">
        <v>85</v>
      </c>
      <c r="C33" s="17">
        <v>477</v>
      </c>
      <c r="D33" s="17">
        <v>1140</v>
      </c>
      <c r="E33" s="17">
        <v>0</v>
      </c>
      <c r="F33" s="14">
        <f>SUM(C33:E33)</f>
        <v>1617</v>
      </c>
    </row>
    <row r="34" spans="2:6" ht="12.75">
      <c r="B34" s="58" t="s">
        <v>87</v>
      </c>
      <c r="C34" s="17">
        <v>15411</v>
      </c>
      <c r="D34" s="17">
        <v>38989</v>
      </c>
      <c r="E34" s="17">
        <v>0</v>
      </c>
      <c r="F34" s="14">
        <f>SUM(C34:E34)</f>
        <v>54400</v>
      </c>
    </row>
    <row r="35" spans="2:6" ht="12.75">
      <c r="B35" s="58" t="s">
        <v>86</v>
      </c>
      <c r="C35" s="17">
        <v>50870</v>
      </c>
      <c r="D35" s="17">
        <v>-50870</v>
      </c>
      <c r="E35" s="17">
        <v>0</v>
      </c>
      <c r="F35" s="14">
        <f>SUM(C35:E35)</f>
        <v>0</v>
      </c>
    </row>
    <row r="36" spans="2:6" ht="12.75">
      <c r="B36" s="58"/>
      <c r="C36" s="17"/>
      <c r="D36" s="17"/>
      <c r="E36" s="17"/>
      <c r="F36" s="14"/>
    </row>
    <row r="37" spans="1:6" ht="12.75">
      <c r="A37" s="4" t="s">
        <v>6</v>
      </c>
      <c r="B37" s="58"/>
      <c r="C37" s="17">
        <v>0</v>
      </c>
      <c r="D37" s="17">
        <v>0</v>
      </c>
      <c r="E37" s="17">
        <v>30551</v>
      </c>
      <c r="F37" s="14">
        <f>SUM(C37:E37)</f>
        <v>30551</v>
      </c>
    </row>
    <row r="38" spans="3:6" ht="12.75">
      <c r="C38" s="14"/>
      <c r="D38" s="14"/>
      <c r="E38" s="14"/>
      <c r="F38" s="14"/>
    </row>
    <row r="39" spans="3:6" ht="12.75">
      <c r="C39" s="14"/>
      <c r="D39" s="14"/>
      <c r="E39" s="14"/>
      <c r="F39" s="14"/>
    </row>
    <row r="40" spans="1:6" ht="13.5" thickBot="1">
      <c r="A40" s="55" t="s">
        <v>119</v>
      </c>
      <c r="B40" s="33"/>
      <c r="C40" s="35">
        <f>SUM(C30:C37)</f>
        <v>168375</v>
      </c>
      <c r="D40" s="35">
        <f>SUM(D30:D37)</f>
        <v>53731</v>
      </c>
      <c r="E40" s="35">
        <f>SUM(E30:E37)</f>
        <v>176398</v>
      </c>
      <c r="F40" s="35">
        <f>SUM(F30:F37)</f>
        <v>398504</v>
      </c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9" spans="1:6" ht="24.75" customHeight="1">
      <c r="A59" s="65" t="s">
        <v>90</v>
      </c>
      <c r="B59" s="66"/>
      <c r="C59" s="66"/>
      <c r="D59" s="66"/>
      <c r="E59" s="66"/>
      <c r="F59" s="66"/>
    </row>
  </sheetData>
  <mergeCells count="1">
    <mergeCell ref="A59:F59"/>
  </mergeCells>
  <printOptions/>
  <pageMargins left="0.75" right="0.75" top="0.15" bottom="0.21" header="0.17" footer="0.19"/>
  <pageSetup horizontalDpi="600" verticalDpi="600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E27" sqref="E27"/>
    </sheetView>
  </sheetViews>
  <sheetFormatPr defaultColWidth="9.140625" defaultRowHeight="12.75"/>
  <cols>
    <col min="1" max="1" width="2.57421875" style="2" customWidth="1"/>
    <col min="2" max="2" width="48.421875" style="2" customWidth="1"/>
    <col min="3" max="3" width="7.00390625" style="2" customWidth="1"/>
    <col min="4" max="4" width="11.7109375" style="2" customWidth="1"/>
    <col min="5" max="5" width="9.140625" style="2" customWidth="1"/>
    <col min="6" max="6" width="0" style="2" hidden="1" customWidth="1"/>
    <col min="7" max="16384" width="9.140625" style="2" customWidth="1"/>
  </cols>
  <sheetData>
    <row r="1" ht="12.75">
      <c r="A1" s="1" t="s">
        <v>44</v>
      </c>
    </row>
    <row r="3" ht="12.75">
      <c r="A3" s="3" t="s">
        <v>45</v>
      </c>
    </row>
    <row r="4" ht="9" customHeight="1"/>
    <row r="5" ht="12.75">
      <c r="A5" s="3" t="s">
        <v>59</v>
      </c>
    </row>
    <row r="6" spans="1:7" ht="12.75">
      <c r="A6" s="3" t="s">
        <v>115</v>
      </c>
      <c r="D6" s="63" t="s">
        <v>128</v>
      </c>
      <c r="G6" s="8" t="s">
        <v>129</v>
      </c>
    </row>
    <row r="7" spans="4:7" ht="12.75">
      <c r="D7" s="64" t="s">
        <v>126</v>
      </c>
      <c r="F7" s="8" t="s">
        <v>60</v>
      </c>
      <c r="G7" s="62" t="s">
        <v>127</v>
      </c>
    </row>
    <row r="8" spans="4:7" ht="12.75">
      <c r="D8" s="51" t="s">
        <v>1</v>
      </c>
      <c r="F8" s="51" t="s">
        <v>1</v>
      </c>
      <c r="G8" s="51" t="s">
        <v>1</v>
      </c>
    </row>
    <row r="9" ht="12.75">
      <c r="A9" s="3" t="s">
        <v>61</v>
      </c>
    </row>
    <row r="10" spans="1:7" ht="12.75">
      <c r="A10" s="2" t="s">
        <v>62</v>
      </c>
      <c r="D10" s="14">
        <v>62055</v>
      </c>
      <c r="F10" s="14"/>
      <c r="G10" s="14">
        <v>34867</v>
      </c>
    </row>
    <row r="11" spans="1:7" ht="12.75">
      <c r="A11" s="2" t="s">
        <v>63</v>
      </c>
      <c r="D11" s="14"/>
      <c r="F11" s="14"/>
      <c r="G11" s="14"/>
    </row>
    <row r="12" spans="2:7" ht="12.75">
      <c r="B12" s="2" t="s">
        <v>64</v>
      </c>
      <c r="D12" s="14">
        <v>460</v>
      </c>
      <c r="F12" s="14"/>
      <c r="G12" s="14">
        <v>700</v>
      </c>
    </row>
    <row r="13" spans="2:7" ht="12" customHeight="1">
      <c r="B13" s="2" t="s">
        <v>121</v>
      </c>
      <c r="D13" s="14">
        <v>3100</v>
      </c>
      <c r="F13" s="14"/>
      <c r="G13" s="14">
        <v>2848</v>
      </c>
    </row>
    <row r="14" spans="2:7" ht="12" customHeight="1">
      <c r="B14" s="2" t="s">
        <v>102</v>
      </c>
      <c r="D14" s="14">
        <v>2</v>
      </c>
      <c r="F14" s="14"/>
      <c r="G14" s="14">
        <v>0</v>
      </c>
    </row>
    <row r="15" spans="2:7" ht="12.75">
      <c r="B15" s="2" t="s">
        <v>65</v>
      </c>
      <c r="D15" s="14">
        <v>11025</v>
      </c>
      <c r="F15" s="14"/>
      <c r="G15" s="14">
        <v>9018</v>
      </c>
    </row>
    <row r="16" spans="2:7" ht="12.75">
      <c r="B16" s="2" t="s">
        <v>67</v>
      </c>
      <c r="D16" s="17">
        <v>-121</v>
      </c>
      <c r="E16" s="7"/>
      <c r="F16" s="17"/>
      <c r="G16" s="17">
        <v>-81</v>
      </c>
    </row>
    <row r="17" spans="2:7" ht="12.75">
      <c r="B17" s="2" t="s">
        <v>38</v>
      </c>
      <c r="D17" s="14">
        <v>915</v>
      </c>
      <c r="F17" s="14"/>
      <c r="G17" s="14">
        <v>577</v>
      </c>
    </row>
    <row r="18" spans="2:7" ht="12.75">
      <c r="B18" s="2" t="s">
        <v>66</v>
      </c>
      <c r="D18" s="14">
        <v>-1002</v>
      </c>
      <c r="F18" s="14"/>
      <c r="G18" s="14">
        <v>-774</v>
      </c>
    </row>
    <row r="19" spans="2:7" ht="12.75">
      <c r="B19" s="2" t="s">
        <v>98</v>
      </c>
      <c r="D19" s="14">
        <v>-103</v>
      </c>
      <c r="F19" s="14"/>
      <c r="G19" s="14">
        <v>6</v>
      </c>
    </row>
    <row r="20" spans="2:7" ht="12.75">
      <c r="B20" s="2" t="s">
        <v>99</v>
      </c>
      <c r="D20" s="14">
        <v>7</v>
      </c>
      <c r="F20" s="14"/>
      <c r="G20" s="14">
        <v>83</v>
      </c>
    </row>
    <row r="21" spans="2:7" ht="12.75">
      <c r="B21" s="2" t="s">
        <v>100</v>
      </c>
      <c r="D21" s="14">
        <v>-638</v>
      </c>
      <c r="F21" s="14"/>
      <c r="G21" s="14">
        <v>0</v>
      </c>
    </row>
    <row r="22" spans="2:7" ht="12.75">
      <c r="B22" s="2" t="s">
        <v>96</v>
      </c>
      <c r="D22" s="17">
        <v>635</v>
      </c>
      <c r="E22" s="7"/>
      <c r="F22" s="17"/>
      <c r="G22" s="17">
        <v>0</v>
      </c>
    </row>
    <row r="23" spans="2:7" ht="12.75">
      <c r="B23" s="2" t="s">
        <v>91</v>
      </c>
      <c r="D23" s="20">
        <v>0</v>
      </c>
      <c r="F23" s="20"/>
      <c r="G23" s="20">
        <v>262</v>
      </c>
    </row>
    <row r="24" spans="1:7" ht="12.75">
      <c r="A24" s="2" t="s">
        <v>68</v>
      </c>
      <c r="D24" s="14">
        <f>SUM(D10:D23)</f>
        <v>76335</v>
      </c>
      <c r="F24" s="14">
        <f>SUM(F10:F23)</f>
        <v>0</v>
      </c>
      <c r="G24" s="14">
        <f>SUM(G10:G23)</f>
        <v>47506</v>
      </c>
    </row>
    <row r="25" spans="4:7" ht="8.25" customHeight="1">
      <c r="D25" s="14"/>
      <c r="F25" s="14"/>
      <c r="G25" s="14"/>
    </row>
    <row r="26" spans="1:7" ht="12.75">
      <c r="A26" s="2" t="s">
        <v>69</v>
      </c>
      <c r="D26" s="14"/>
      <c r="F26" s="14"/>
      <c r="G26" s="14"/>
    </row>
    <row r="27" spans="2:7" ht="12.75">
      <c r="B27" s="2" t="s">
        <v>14</v>
      </c>
      <c r="D27" s="14">
        <v>-10353</v>
      </c>
      <c r="F27" s="14">
        <v>6249</v>
      </c>
      <c r="G27" s="14">
        <v>-1164</v>
      </c>
    </row>
    <row r="28" spans="2:7" ht="12.75">
      <c r="B28" s="2" t="s">
        <v>13</v>
      </c>
      <c r="D28" s="14">
        <v>9396</v>
      </c>
      <c r="F28" s="14">
        <v>-6246</v>
      </c>
      <c r="G28" s="14">
        <v>1356</v>
      </c>
    </row>
    <row r="29" spans="2:7" ht="12.75">
      <c r="B29" s="2" t="s">
        <v>11</v>
      </c>
      <c r="D29" s="20">
        <v>6804</v>
      </c>
      <c r="F29" s="20">
        <v>-770</v>
      </c>
      <c r="G29" s="20">
        <v>5346</v>
      </c>
    </row>
    <row r="30" spans="1:7" ht="12.75">
      <c r="A30" s="2" t="s">
        <v>70</v>
      </c>
      <c r="D30" s="14">
        <f>SUM(D24:D29)</f>
        <v>82182</v>
      </c>
      <c r="F30" s="14">
        <f>SUM(F24:F29)</f>
        <v>-767</v>
      </c>
      <c r="G30" s="14">
        <f>SUM(G24:G29)</f>
        <v>53044</v>
      </c>
    </row>
    <row r="31" spans="2:7" ht="12.75">
      <c r="B31" s="2" t="s">
        <v>71</v>
      </c>
      <c r="D31" s="14">
        <v>-237</v>
      </c>
      <c r="F31" s="14">
        <v>-524</v>
      </c>
      <c r="G31" s="14">
        <v>-331</v>
      </c>
    </row>
    <row r="32" spans="2:7" ht="12.75">
      <c r="B32" s="2" t="s">
        <v>72</v>
      </c>
      <c r="D32" s="14">
        <v>-7160</v>
      </c>
      <c r="F32" s="14">
        <v>-11108</v>
      </c>
      <c r="G32" s="14">
        <v>-5969</v>
      </c>
    </row>
    <row r="33" spans="2:7" ht="12.75">
      <c r="B33" s="2" t="s">
        <v>124</v>
      </c>
      <c r="D33" s="14">
        <v>2316</v>
      </c>
      <c r="F33" s="14"/>
      <c r="G33" s="14">
        <v>0</v>
      </c>
    </row>
    <row r="34" spans="1:7" ht="12.75">
      <c r="A34" s="2" t="s">
        <v>88</v>
      </c>
      <c r="D34" s="32">
        <f>SUM(D30:D33)</f>
        <v>77101</v>
      </c>
      <c r="F34" s="32">
        <f>SUM(F30:F32)</f>
        <v>-12399</v>
      </c>
      <c r="G34" s="32">
        <f>SUM(G30:G33)</f>
        <v>46744</v>
      </c>
    </row>
    <row r="35" spans="4:7" ht="9.75" customHeight="1">
      <c r="D35" s="14"/>
      <c r="F35" s="14"/>
      <c r="G35" s="14"/>
    </row>
    <row r="36" spans="1:7" ht="12.75">
      <c r="A36" s="3" t="s">
        <v>73</v>
      </c>
      <c r="D36" s="14"/>
      <c r="F36" s="14"/>
      <c r="G36" s="14"/>
    </row>
    <row r="37" spans="2:7" ht="12" customHeight="1">
      <c r="B37" s="2" t="s">
        <v>97</v>
      </c>
      <c r="D37" s="14">
        <v>0</v>
      </c>
      <c r="F37" s="14"/>
      <c r="G37" s="14">
        <v>-3445</v>
      </c>
    </row>
    <row r="38" spans="2:7" ht="12" customHeight="1">
      <c r="B38" s="2" t="s">
        <v>130</v>
      </c>
      <c r="D38" s="14">
        <v>900</v>
      </c>
      <c r="F38" s="14"/>
      <c r="G38" s="14">
        <v>0</v>
      </c>
    </row>
    <row r="39" spans="2:7" ht="12.75">
      <c r="B39" s="2" t="s">
        <v>74</v>
      </c>
      <c r="D39" s="14">
        <v>-12456</v>
      </c>
      <c r="F39" s="14">
        <v>-24197</v>
      </c>
      <c r="G39" s="14">
        <v>-25921</v>
      </c>
    </row>
    <row r="40" spans="2:7" ht="12.75">
      <c r="B40" s="2" t="s">
        <v>101</v>
      </c>
      <c r="D40" s="14">
        <v>-55</v>
      </c>
      <c r="F40" s="14">
        <v>-56</v>
      </c>
      <c r="G40" s="14">
        <v>0</v>
      </c>
    </row>
    <row r="41" spans="2:7" ht="12.75">
      <c r="B41" s="2" t="s">
        <v>76</v>
      </c>
      <c r="D41" s="14">
        <v>212</v>
      </c>
      <c r="F41" s="14"/>
      <c r="G41" s="14">
        <v>16</v>
      </c>
    </row>
    <row r="42" spans="2:7" ht="12.75">
      <c r="B42" s="2" t="s">
        <v>77</v>
      </c>
      <c r="D42" s="14">
        <v>-11053</v>
      </c>
      <c r="F42" s="14">
        <v>-7055</v>
      </c>
      <c r="G42" s="14">
        <v>-9197</v>
      </c>
    </row>
    <row r="43" spans="2:7" ht="12.75">
      <c r="B43" s="2" t="s">
        <v>78</v>
      </c>
      <c r="D43" s="14">
        <v>1002</v>
      </c>
      <c r="F43" s="14">
        <v>3172</v>
      </c>
      <c r="G43" s="14">
        <v>841</v>
      </c>
    </row>
    <row r="44" spans="2:7" ht="12.75">
      <c r="B44" s="2" t="s">
        <v>79</v>
      </c>
      <c r="D44" s="14">
        <v>121</v>
      </c>
      <c r="F44" s="14">
        <v>85</v>
      </c>
      <c r="G44" s="14">
        <v>81</v>
      </c>
    </row>
    <row r="45" spans="2:7" ht="12.75">
      <c r="B45" s="2" t="s">
        <v>75</v>
      </c>
      <c r="D45" s="14">
        <v>0</v>
      </c>
      <c r="F45" s="14"/>
      <c r="G45" s="14">
        <v>-56</v>
      </c>
    </row>
    <row r="46" spans="1:7" ht="12.75">
      <c r="A46" s="2" t="s">
        <v>89</v>
      </c>
      <c r="D46" s="32">
        <f>SUM(D36:D45)</f>
        <v>-21329</v>
      </c>
      <c r="F46" s="32">
        <f>SUM(F36:F45)</f>
        <v>-28051</v>
      </c>
      <c r="G46" s="32">
        <f>SUM(G36:G45)</f>
        <v>-37681</v>
      </c>
    </row>
    <row r="47" spans="4:7" ht="9.75" customHeight="1">
      <c r="D47" s="14"/>
      <c r="F47" s="14"/>
      <c r="G47" s="14"/>
    </row>
    <row r="48" spans="1:7" ht="12.75">
      <c r="A48" s="3" t="s">
        <v>80</v>
      </c>
      <c r="D48" s="14"/>
      <c r="F48" s="14"/>
      <c r="G48" s="14"/>
    </row>
    <row r="49" spans="2:7" ht="12.75" customHeight="1">
      <c r="B49" s="2" t="s">
        <v>123</v>
      </c>
      <c r="D49" s="14">
        <v>8031</v>
      </c>
      <c r="F49" s="14">
        <v>0</v>
      </c>
      <c r="G49" s="14">
        <v>1617</v>
      </c>
    </row>
    <row r="50" spans="2:7" ht="12.75">
      <c r="B50" s="2" t="s">
        <v>103</v>
      </c>
      <c r="D50" s="14">
        <v>-8518</v>
      </c>
      <c r="F50" s="14">
        <v>4542</v>
      </c>
      <c r="G50" s="14">
        <v>-7412</v>
      </c>
    </row>
    <row r="51" spans="2:7" ht="12.75">
      <c r="B51" s="2" t="s">
        <v>81</v>
      </c>
      <c r="D51" s="14">
        <v>-12434</v>
      </c>
      <c r="F51" s="14">
        <v>-20000</v>
      </c>
      <c r="G51" s="14">
        <v>-10975</v>
      </c>
    </row>
    <row r="52" spans="2:7" ht="12.75">
      <c r="B52" s="2" t="s">
        <v>82</v>
      </c>
      <c r="D52" s="14">
        <v>-7526</v>
      </c>
      <c r="F52" s="14">
        <v>-7349</v>
      </c>
      <c r="G52" s="14">
        <v>-3976</v>
      </c>
    </row>
    <row r="53" spans="2:7" ht="12" customHeight="1">
      <c r="B53" s="2" t="s">
        <v>83</v>
      </c>
      <c r="D53" s="14">
        <v>-678</v>
      </c>
      <c r="F53" s="14">
        <v>-537</v>
      </c>
      <c r="G53" s="14">
        <v>-245</v>
      </c>
    </row>
    <row r="54" spans="1:7" ht="12.75">
      <c r="A54" s="2" t="s">
        <v>104</v>
      </c>
      <c r="D54" s="32">
        <f>SUM(D49:D53)</f>
        <v>-21125</v>
      </c>
      <c r="F54" s="32">
        <f>SUM(F49:F53)</f>
        <v>-23344</v>
      </c>
      <c r="G54" s="32">
        <f>SUM(G49:G53)</f>
        <v>-20991</v>
      </c>
    </row>
    <row r="55" spans="4:7" ht="9.75" customHeight="1">
      <c r="D55" s="14"/>
      <c r="F55" s="14"/>
      <c r="G55" s="14"/>
    </row>
    <row r="56" spans="1:7" ht="12.75">
      <c r="A56" s="3" t="s">
        <v>105</v>
      </c>
      <c r="D56" s="14">
        <f>+D54+D46+D34</f>
        <v>34647</v>
      </c>
      <c r="F56" s="14">
        <f>+F54+F46+F34</f>
        <v>-63794</v>
      </c>
      <c r="G56" s="14">
        <f>+G54+G46+G34</f>
        <v>-11928</v>
      </c>
    </row>
    <row r="57" spans="4:7" ht="6" customHeight="1">
      <c r="D57" s="14"/>
      <c r="F57" s="14"/>
      <c r="G57" s="14"/>
    </row>
    <row r="58" spans="1:7" ht="12.75">
      <c r="A58" s="3" t="s">
        <v>95</v>
      </c>
      <c r="D58" s="14">
        <v>75568</v>
      </c>
      <c r="F58" s="14">
        <v>103216</v>
      </c>
      <c r="G58" s="14">
        <v>87233</v>
      </c>
    </row>
    <row r="59" spans="1:7" ht="6" customHeight="1">
      <c r="A59" s="3"/>
      <c r="D59" s="14"/>
      <c r="F59" s="14"/>
      <c r="G59" s="14"/>
    </row>
    <row r="60" spans="1:7" ht="13.5" thickBot="1">
      <c r="A60" s="3" t="s">
        <v>122</v>
      </c>
      <c r="D60" s="42">
        <f>SUM(D56:D59)</f>
        <v>110215</v>
      </c>
      <c r="F60" s="42">
        <f>SUM(F56:F59)</f>
        <v>39422</v>
      </c>
      <c r="G60" s="42">
        <f>SUM(G56:G59)</f>
        <v>75305</v>
      </c>
    </row>
    <row r="61" spans="1:7" ht="13.5" thickTop="1">
      <c r="A61" s="3"/>
      <c r="D61" s="17"/>
      <c r="F61" s="17"/>
      <c r="G61" s="17"/>
    </row>
    <row r="62" spans="1:7" ht="12.75">
      <c r="A62" s="3"/>
      <c r="D62" s="17"/>
      <c r="F62" s="17"/>
      <c r="G62" s="17"/>
    </row>
    <row r="63" spans="1:8" ht="24.75" customHeight="1">
      <c r="A63" s="65" t="s">
        <v>90</v>
      </c>
      <c r="B63" s="66"/>
      <c r="C63" s="66"/>
      <c r="D63" s="66"/>
      <c r="E63" s="66"/>
      <c r="F63" s="66"/>
      <c r="G63" s="66"/>
      <c r="H63" s="56"/>
    </row>
    <row r="64" ht="7.5" customHeight="1"/>
  </sheetData>
  <mergeCells count="1">
    <mergeCell ref="A63:G63"/>
  </mergeCells>
  <printOptions/>
  <pageMargins left="0.75" right="0.75" top="0.15" bottom="0.19" header="0.15" footer="0.2"/>
  <pageSetup horizontalDpi="600" verticalDpi="600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Ernst &amp; Young</cp:lastModifiedBy>
  <cp:lastPrinted>2004-08-30T07:38:33Z</cp:lastPrinted>
  <dcterms:created xsi:type="dcterms:W3CDTF">1996-10-14T23:33:28Z</dcterms:created>
  <dcterms:modified xsi:type="dcterms:W3CDTF">2004-08-30T09:50:08Z</dcterms:modified>
  <cp:category/>
  <cp:version/>
  <cp:contentType/>
  <cp:contentStatus/>
</cp:coreProperties>
</file>